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rameter" sheetId="1" state="visible" r:id="rId3"/>
    <sheet name="Rohdaten" sheetId="2" state="visible" r:id="rId4"/>
    <sheet name="Auftraege" sheetId="3" state="visible" r:id="rId5"/>
    <sheet name="Monatsauswertung" sheetId="4" state="visible" r:id="rId6"/>
    <sheet name="Bereichsauswertung" sheetId="5" state="visible" r:id="rId7"/>
  </sheets>
  <definedNames>
    <definedName function="false" hidden="false" name="Satz" vbProcedure="false">Parameter!$B$4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<sst xmlns="http://schemas.openxmlformats.org/spreadsheetml/2006/main" count="125" uniqueCount="60">
  <si>
    <t xml:space="preserve">Demo mit fiktiven Auftragsdaten</t>
  </si>
  <si>
    <t xml:space="preserve">Auftragsbeitragsrechnung kleiner Betrieb  |  Juli bis September  |  alle Betraege ohne MWST</t>
  </si>
  <si>
    <t xml:space="preserve">Interner Stundenkostensatz (CHF/h)  =</t>
  </si>
  <si>
    <t xml:space="preserve">EINGABEZELLE: Satz hier aendern - alle Berechnungen aktualisieren sich ueber Formeln.</t>
  </si>
  <si>
    <t xml:space="preserve">Formel je Auftrag:</t>
  </si>
  <si>
    <t xml:space="preserve">Kalkulatorischer Beitrag = Umsatz - Material - Fremdleistungen - (Stunden x Stundenkostensatz)</t>
  </si>
  <si>
    <t xml:space="preserve">Hinweis zu den Grenzen der Daten</t>
  </si>
  <si>
    <t xml:space="preserve">•  Fixkosten (Miete, Lohnueberkopf, Administration, Abschreibungen) sind nicht enthalten.</t>
  </si>
  <si>
    <t xml:space="preserve">•  Das Resultat ist ein kalkulatorischer Auftragsbeitrag, kein Unternehmensgewinn.</t>
  </si>
  <si>
    <t xml:space="preserve">•  Alle Betraege ohne MWST; Stundenerfassung und Kostentraegerverrechnung nicht geprueft.</t>
  </si>
  <si>
    <t xml:space="preserve">•  Auftraege sind fiktiv (Demo) - keine verbindliche Buchungs- oder Rechnungsrealitaet.</t>
  </si>
  <si>
    <t xml:space="preserve">•  Keine Abgrenzung per Stichtag: offene Auftraege und Arbeit im Gang fehlen moeglicherweise.</t>
  </si>
  <si>
    <t xml:space="preserve">Aufbau: Rohdaten (unveraendert) -&gt; Auftraege (Formeln) -&gt; Monats- und Bereichsauswertung -&gt; Diagramme</t>
  </si>
  <si>
    <t xml:space="preserve">Rohdaten - unveraendert (Demo mit fiktiven Auftragsdaten)</t>
  </si>
  <si>
    <t xml:space="preserve">Reine Eingabewerte ohne Formeln. Alle Auswertungen beziehen sich auf diesen Bereich.</t>
  </si>
  <si>
    <t xml:space="preserve">Monat</t>
  </si>
  <si>
    <t xml:space="preserve">Auftrag</t>
  </si>
  <si>
    <t xml:space="preserve">Bereich</t>
  </si>
  <si>
    <t xml:space="preserve">Umsatz_CHF</t>
  </si>
  <si>
    <t xml:space="preserve">Material_CHF</t>
  </si>
  <si>
    <t xml:space="preserve">Fremdleistungen_CHF</t>
  </si>
  <si>
    <t xml:space="preserve">Stunden</t>
  </si>
  <si>
    <t xml:space="preserve">Juli</t>
  </si>
  <si>
    <t xml:space="preserve">J01</t>
  </si>
  <si>
    <t xml:space="preserve">IT</t>
  </si>
  <si>
    <t xml:space="preserve">J02</t>
  </si>
  <si>
    <t xml:space="preserve">Web</t>
  </si>
  <si>
    <t xml:space="preserve">J03</t>
  </si>
  <si>
    <t xml:space="preserve">J04</t>
  </si>
  <si>
    <t xml:space="preserve">August</t>
  </si>
  <si>
    <t xml:space="preserve">A01</t>
  </si>
  <si>
    <t xml:space="preserve">A02</t>
  </si>
  <si>
    <t xml:space="preserve">A03</t>
  </si>
  <si>
    <t xml:space="preserve">A04</t>
  </si>
  <si>
    <t xml:space="preserve">September</t>
  </si>
  <si>
    <t xml:space="preserve">S01</t>
  </si>
  <si>
    <t xml:space="preserve">S02</t>
  </si>
  <si>
    <t xml:space="preserve">S03</t>
  </si>
  <si>
    <t xml:space="preserve">S04</t>
  </si>
  <si>
    <t xml:space="preserve">Auftragsebene - kalkulatorischer Beitrag (alles Formeln)</t>
  </si>
  <si>
    <t xml:space="preserve">Personalkosten = Stunden x Satz; Beitrag = Umsatz - Material - Fremdleistung - Personalkosten</t>
  </si>
  <si>
    <t xml:space="preserve">Umsatz</t>
  </si>
  <si>
    <t xml:space="preserve">Material</t>
  </si>
  <si>
    <t xml:space="preserve">Fremdleistung</t>
  </si>
  <si>
    <t xml:space="preserve">Personalkosten</t>
  </si>
  <si>
    <t xml:space="preserve">Kalkul. Beitrag</t>
  </si>
  <si>
    <t xml:space="preserve">Beitragsmarge</t>
  </si>
  <si>
    <t xml:space="preserve">Beitrag/h</t>
  </si>
  <si>
    <t xml:space="preserve">Umsatz/h</t>
  </si>
  <si>
    <t xml:space="preserve">Total</t>
  </si>
  <si>
    <t xml:space="preserve">Monatsauswertung - Umsatz und kalkulatorischer Beitrag</t>
  </si>
  <si>
    <t xml:space="preserve">SUMIF/SUMPRODUCT auf Auftragsebene; aendert sich automatisch mit dem Stundensatz.</t>
  </si>
  <si>
    <t xml:space="preserve">Entwicklung gegenueber Vormonat</t>
  </si>
  <si>
    <t xml:space="preserve">Umsatzwachstum</t>
  </si>
  <si>
    <t xml:space="preserve">Beitragsveraenderung</t>
  </si>
  <si>
    <t xml:space="preserve">-</t>
  </si>
  <si>
    <t xml:space="preserve">Bereichsauswertung - IT vs. Web</t>
  </si>
  <si>
    <t xml:space="preserve">Kostenseitig unterschiedliche Strukturen: IT vor allem Material, Web vor allem Fremdleistungen.</t>
  </si>
  <si>
    <t xml:space="preserve">Auftraege</t>
  </si>
  <si>
    <t xml:space="preserve">Kalkul. Beitrag nach Monat und Bereich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</si>
</sst>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"/>
    <numFmt numFmtId="167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C00000"/>
      <name val="Cambria"/>
      <family val="0"/>
      <charset val="1"/>
    </font>
    <font>
      <sz val="11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4"/>
      <color rgb="FF1F3864"/>
      <name val="Cambria"/>
      <family val="0"/>
      <charset val="1"/>
    </font>
    <font>
      <b val="true"/>
      <i val="true"/>
      <sz val="11"/>
      <color rgb="FFC00000"/>
      <name val="Cambria"/>
      <family val="0"/>
      <charset val="1"/>
    </font>
    <font>
      <sz val="10"/>
      <name val="Cambria"/>
      <family val="0"/>
      <charset val="1"/>
    </font>
    <font>
      <i val="true"/>
      <sz val="9"/>
      <color rgb="FF80808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9F9F9"/>
      </patternFill>
    </fill>
    <fill>
      <patternFill patternType="solid">
        <fgColor rgb="FF1F3864"/>
        <bgColor rgb="FF333333"/>
      </patternFill>
    </fill>
    <fill>
      <patternFill patternType="solid">
        <fgColor rgb="FFDCE6F1"/>
        <bgColor rgb="FFD9D9D9"/>
      </patternFill>
    </fill>
    <fill>
      <patternFill patternType="solid">
        <fgColor rgb="FF2E5A88"/>
        <bgColor rgb="FF1F386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C00000"/>
      </font>
      <fill>
        <patternFill>
          <bgColor rgb="FFF8CBAD"/>
        </patternFill>
      </fill>
    </dxf>
    <dxf>
      <fill>
        <patternFill>
          <bgColor rgb="FFFFF2CC"/>
        </patternFill>
      </fill>
    </dxf>
    <dxf>
      <fill>
        <patternFill>
          <bgColor rgb="FFF8CBAD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BE4B48"/>
      <rgbColor rgb="FFFFF2CC"/>
      <rgbColor rgb="FFDCE6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8B855"/>
      <rgbColor rgb="FFFFCC00"/>
      <rgbColor rgb="FFFF9900"/>
      <rgbColor rgb="FFFF6600"/>
      <rgbColor rgb="FF4F81BD"/>
      <rgbColor rgb="FF878787"/>
      <rgbColor rgb="FF1F3864"/>
      <rgbColor rgb="FF2E7D32"/>
      <rgbColor rgb="FF003300"/>
      <rgbColor rgb="FF333300"/>
      <rgbColor rgb="FFC0504D"/>
      <rgbColor rgb="FF7030A0"/>
      <rgbColor rgb="FF2E5A8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DejaVu Sans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Kalkulatorischer Beitrag je Auftrag (CHF)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Auftraege!I3</c:f>
              <c:strCache>
                <c:ptCount val="1"/>
                <c:pt idx="0">
                  <c:v>Kalkul. Beitrag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Auftraege!$B$4:$B$15</c:f>
              <c:strCache>
                <c:ptCount val="12"/>
                <c:pt idx="0">
                  <c:v>J01</c:v>
                </c:pt>
                <c:pt idx="1">
                  <c:v>J02</c:v>
                </c:pt>
                <c:pt idx="2">
                  <c:v>J03</c:v>
                </c:pt>
                <c:pt idx="3">
                  <c:v>J04</c:v>
                </c:pt>
                <c:pt idx="4">
                  <c:v>A01</c:v>
                </c:pt>
                <c:pt idx="5">
                  <c:v>A02</c:v>
                </c:pt>
                <c:pt idx="6">
                  <c:v>A03</c:v>
                </c:pt>
                <c:pt idx="7">
                  <c:v>A04</c:v>
                </c:pt>
                <c:pt idx="8">
                  <c:v>S01</c:v>
                </c:pt>
                <c:pt idx="9">
                  <c:v>S02</c:v>
                </c:pt>
                <c:pt idx="10">
                  <c:v>S03</c:v>
                </c:pt>
                <c:pt idx="11">
                  <c:v>S04</c:v>
                </c:pt>
              </c:strCache>
            </c:strRef>
          </c:cat>
          <c:val>
            <c:numRef>
              <c:f>Auftraege!$I$4:$I$15</c:f>
              <c:numCache>
                <c:formatCode>#,##0</c:formatCode>
                <c:ptCount val="12"/>
                <c:pt idx="0">
                  <c:v>1400</c:v>
                </c:pt>
                <c:pt idx="1">
                  <c:v>2140</c:v>
                </c:pt>
                <c:pt idx="2">
                  <c:v>890</c:v>
                </c:pt>
                <c:pt idx="3">
                  <c:v>1320</c:v>
                </c:pt>
                <c:pt idx="4">
                  <c:v>1510</c:v>
                </c:pt>
                <c:pt idx="5">
                  <c:v>1170</c:v>
                </c:pt>
                <c:pt idx="6">
                  <c:v>950</c:v>
                </c:pt>
                <c:pt idx="7">
                  <c:v>830</c:v>
                </c:pt>
                <c:pt idx="8">
                  <c:v>430</c:v>
                </c:pt>
                <c:pt idx="9">
                  <c:v>-200</c:v>
                </c:pt>
                <c:pt idx="10">
                  <c:v>500</c:v>
                </c:pt>
                <c:pt idx="11">
                  <c:v>470</c:v>
                </c:pt>
              </c:numCache>
            </c:numRef>
          </c:val>
        </c:ser>
        <c:gapWidth val="150"/>
        <c:overlap val="0"/>
        <c:axId val="51448496"/>
        <c:axId val="22897709"/>
      </c:barChart>
      <c:catAx>
        <c:axId val="5144849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Auftrag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2897709"/>
        <c:crosses val="autoZero"/>
        <c:auto val="1"/>
        <c:lblAlgn val="ctr"/>
        <c:lblOffset val="100"/>
        <c:noMultiLvlLbl val="0"/>
      </c:catAx>
      <c:valAx>
        <c:axId val="228977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CHF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144849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DejaVu Sans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Umsatz und kalkulatorischer Beitrag je Monat (CHF)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Monatsauswertung!B3</c:f>
              <c:strCache>
                <c:ptCount val="1"/>
                <c:pt idx="0">
                  <c:v>Umsatz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Monatsauswertung!$A$4:$A$6</c:f>
              <c:strCache>
                <c:ptCount val="3"/>
                <c:pt idx="0">
                  <c:v>Juli</c:v>
                </c:pt>
                <c:pt idx="1">
                  <c:v>August</c:v>
                </c:pt>
                <c:pt idx="2">
                  <c:v>September</c:v>
                </c:pt>
              </c:strCache>
            </c:strRef>
          </c:cat>
          <c:val>
            <c:numRef>
              <c:f>Monatsauswertung!$B$4:$B$6</c:f>
              <c:numCache>
                <c:formatCode>#,##0</c:formatCode>
                <c:ptCount val="3"/>
                <c:pt idx="0">
                  <c:v>14600</c:v>
                </c:pt>
                <c:pt idx="1">
                  <c:v>17500</c:v>
                </c:pt>
                <c:pt idx="2">
                  <c:v>21300</c:v>
                </c:pt>
              </c:numCache>
            </c:numRef>
          </c:val>
        </c:ser>
        <c:ser>
          <c:idx val="1"/>
          <c:order val="1"/>
          <c:tx>
            <c:strRef>
              <c:f>Monatsauswertung!G3</c:f>
              <c:strCache>
                <c:ptCount val="1"/>
                <c:pt idx="0">
                  <c:v>Kalkul. Beitrag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Monatsauswertung!$A$4:$A$6</c:f>
              <c:strCache>
                <c:ptCount val="3"/>
                <c:pt idx="0">
                  <c:v>Juli</c:v>
                </c:pt>
                <c:pt idx="1">
                  <c:v>August</c:v>
                </c:pt>
                <c:pt idx="2">
                  <c:v>September</c:v>
                </c:pt>
              </c:strCache>
            </c:strRef>
          </c:cat>
          <c:val>
            <c:numRef>
              <c:f>Monatsauswertung!$G$4:$G$6</c:f>
              <c:numCache>
                <c:formatCode>#,##0</c:formatCode>
                <c:ptCount val="3"/>
                <c:pt idx="0">
                  <c:v>5750</c:v>
                </c:pt>
                <c:pt idx="1">
                  <c:v>4460</c:v>
                </c:pt>
                <c:pt idx="2">
                  <c:v>1200</c:v>
                </c:pt>
              </c:numCache>
            </c:numRef>
          </c:val>
        </c:ser>
        <c:gapWidth val="150"/>
        <c:overlap val="0"/>
        <c:axId val="76570112"/>
        <c:axId val="16436106"/>
      </c:barChart>
      <c:lineChart>
        <c:grouping val="standard"/>
        <c:varyColors val="0"/>
        <c:ser>
          <c:idx val="2"/>
          <c:order val="2"/>
          <c:tx>
            <c:strRef>
              <c:f>Monatsauswertung!J3</c:f>
              <c:strCache>
                <c:ptCount val="1"/>
                <c:pt idx="0">
                  <c:v>Beitrag/h</c:v>
                </c:pt>
              </c:strCache>
            </c:strRef>
          </c:tx>
          <c:spPr>
            <a:solidFill>
              <a:srgbClr val="98b855"/>
            </a:solidFill>
            <a:ln w="4752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475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Monatsauswertung!$A$4:$A$6</c:f>
              <c:strCache>
                <c:ptCount val="3"/>
                <c:pt idx="0">
                  <c:v>Juli</c:v>
                </c:pt>
                <c:pt idx="1">
                  <c:v>August</c:v>
                </c:pt>
                <c:pt idx="2">
                  <c:v>September</c:v>
                </c:pt>
              </c:strCache>
            </c:strRef>
          </c:cat>
          <c:val>
            <c:numRef>
              <c:f>Monatsauswertung!$J$4:$J$6</c:f>
              <c:numCache>
                <c:formatCode>#,##0.00</c:formatCode>
                <c:ptCount val="3"/>
                <c:pt idx="0">
                  <c:v>63.8888888888889</c:v>
                </c:pt>
                <c:pt idx="1">
                  <c:v>38.448275862069</c:v>
                </c:pt>
                <c:pt idx="2">
                  <c:v>7.05882352941176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4668226"/>
        <c:axId val="11607621"/>
      </c:lineChart>
      <c:catAx>
        <c:axId val="7657011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6436106"/>
        <c:crosses val="autoZero"/>
        <c:auto val="1"/>
        <c:lblAlgn val="ctr"/>
        <c:lblOffset val="100"/>
        <c:noMultiLvlLbl val="0"/>
      </c:catAx>
      <c:valAx>
        <c:axId val="164361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CHF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6570112"/>
        <c:crosses val="autoZero"/>
        <c:crossBetween val="between"/>
      </c:valAx>
      <c:catAx>
        <c:axId val="24668226"/>
        <c:scaling>
          <c:orientation val="minMax"/>
        </c:scaling>
        <c:delete val="0"/>
        <c:axPos val="t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1607621"/>
        <c:crosses val="autoZero"/>
        <c:auto val="1"/>
        <c:lblAlgn val="ctr"/>
        <c:lblOffset val="100"/>
        <c:noMultiLvlLbl val="0"/>
      </c:catAx>
      <c:valAx>
        <c:axId val="11607621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CHF/h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4668226"/>
        <c:crosses val="max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DejaVu Sans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Beitragsmarge je Monat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Monatsauswertung!H3</c:f>
              <c:strCache>
                <c:ptCount val="1"/>
                <c:pt idx="0">
                  <c:v>Beitragsmarge</c:v>
                </c:pt>
              </c:strCache>
            </c:strRef>
          </c:tx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leaderLines>
              <c:spPr>
                <a:ln w="4752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Monatsauswertung!$A$4:$A$6</c:f>
              <c:strCache>
                <c:ptCount val="3"/>
                <c:pt idx="0">
                  <c:v>Juli</c:v>
                </c:pt>
                <c:pt idx="1">
                  <c:v>August</c:v>
                </c:pt>
                <c:pt idx="2">
                  <c:v>September</c:v>
                </c:pt>
              </c:strCache>
            </c:strRef>
          </c:cat>
          <c:val>
            <c:numRef>
              <c:f>Monatsauswertung!$H$4:$H$6</c:f>
              <c:numCache>
                <c:formatCode>0.0%</c:formatCode>
                <c:ptCount val="3"/>
                <c:pt idx="0">
                  <c:v>0.393835616438356</c:v>
                </c:pt>
                <c:pt idx="1">
                  <c:v>0.254857142857143</c:v>
                </c:pt>
                <c:pt idx="2">
                  <c:v>0.0563380281690141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1714544"/>
        <c:axId val="50248033"/>
      </c:lineChart>
      <c:catAx>
        <c:axId val="9171454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0248033"/>
        <c:crosses val="autoZero"/>
        <c:auto val="1"/>
        <c:lblAlgn val="ctr"/>
        <c:lblOffset val="100"/>
        <c:noMultiLvlLbl val="0"/>
      </c:catAx>
      <c:valAx>
        <c:axId val="502480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Marge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171454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DejaVu Sans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Kalkulatorischer Beitrag: IT vs. Web je Monat (CHF)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Bereichsauswertung!B10</c:f>
              <c:strCache>
                <c:ptCount val="1"/>
                <c:pt idx="0">
                  <c:v>IT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Bereichsauswertung!$A$11:$A$13</c:f>
              <c:strCache>
                <c:ptCount val="3"/>
                <c:pt idx="0">
                  <c:v>Juli</c:v>
                </c:pt>
                <c:pt idx="1">
                  <c:v>August</c:v>
                </c:pt>
                <c:pt idx="2">
                  <c:v>September</c:v>
                </c:pt>
              </c:strCache>
            </c:strRef>
          </c:cat>
          <c:val>
            <c:numRef>
              <c:f>Bereichsauswertung!$B$11:$B$13</c:f>
              <c:numCache>
                <c:formatCode>#,##0</c:formatCode>
                <c:ptCount val="3"/>
                <c:pt idx="0">
                  <c:v>2290</c:v>
                </c:pt>
                <c:pt idx="1">
                  <c:v>2460</c:v>
                </c:pt>
                <c:pt idx="2">
                  <c:v>930</c:v>
                </c:pt>
              </c:numCache>
            </c:numRef>
          </c:val>
        </c:ser>
        <c:ser>
          <c:idx val="1"/>
          <c:order val="1"/>
          <c:tx>
            <c:strRef>
              <c:f>Bereichsauswertung!C10</c:f>
              <c:strCache>
                <c:ptCount val="1"/>
                <c:pt idx="0">
                  <c:v>Web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eparator>; </c:separator>
            <c:showLeaderLines val="1"/>
            <c:leaderLines>
              <c:spPr>
                <a:ln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Bereichsauswertung!$A$11:$A$13</c:f>
              <c:strCache>
                <c:ptCount val="3"/>
                <c:pt idx="0">
                  <c:v>Juli</c:v>
                </c:pt>
                <c:pt idx="1">
                  <c:v>August</c:v>
                </c:pt>
                <c:pt idx="2">
                  <c:v>September</c:v>
                </c:pt>
              </c:strCache>
            </c:strRef>
          </c:cat>
          <c:val>
            <c:numRef>
              <c:f>Bereichsauswertung!$C$11:$C$13</c:f>
              <c:numCache>
                <c:formatCode>#,##0</c:formatCode>
                <c:ptCount val="3"/>
                <c:pt idx="0">
                  <c:v>3460</c:v>
                </c:pt>
                <c:pt idx="1">
                  <c:v>2000</c:v>
                </c:pt>
                <c:pt idx="2">
                  <c:v>270</c:v>
                </c:pt>
              </c:numCache>
            </c:numRef>
          </c:val>
        </c:ser>
        <c:gapWidth val="150"/>
        <c:overlap val="0"/>
        <c:axId val="85767675"/>
        <c:axId val="50061061"/>
      </c:barChart>
      <c:catAx>
        <c:axId val="8576767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Monat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0061061"/>
        <c:crosses val="autoZero"/>
        <c:auto val="1"/>
        <c:lblAlgn val="ctr"/>
        <c:lblOffset val="100"/>
        <c:noMultiLvlLbl val="0"/>
      </c:catAx>
      <c:valAx>
        <c:axId val="5006106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DejaVu Sans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CHF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576767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0</xdr:colOff>
      <xdr:row>1</xdr:row>
      <xdr:rowOff>160560</xdr:rowOff>
    </xdr:from>
    <xdr:to>
      <xdr:col>23</xdr:col>
      <xdr:colOff>331560</xdr:colOff>
      <xdr:row>17</xdr:row>
      <xdr:rowOff>182520</xdr:rowOff>
    </xdr:to>
    <xdr:graphicFrame>
      <xdr:nvGraphicFramePr>
        <xdr:cNvPr id="0" name="Chart 1"/>
        <xdr:cNvGraphicFramePr/>
      </xdr:nvGraphicFramePr>
      <xdr:xfrm>
        <a:off x="12404880" y="38088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1</xdr:row>
      <xdr:rowOff>160560</xdr:rowOff>
    </xdr:from>
    <xdr:to>
      <xdr:col>18</xdr:col>
      <xdr:colOff>447840</xdr:colOff>
      <xdr:row>15</xdr:row>
      <xdr:rowOff>43920</xdr:rowOff>
    </xdr:to>
    <xdr:graphicFrame>
      <xdr:nvGraphicFramePr>
        <xdr:cNvPr id="1" name="Chart 1"/>
        <xdr:cNvGraphicFramePr/>
      </xdr:nvGraphicFramePr>
      <xdr:xfrm>
        <a:off x="11693520" y="38088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17</xdr:row>
      <xdr:rowOff>32400</xdr:rowOff>
    </xdr:from>
    <xdr:to>
      <xdr:col>18</xdr:col>
      <xdr:colOff>447840</xdr:colOff>
      <xdr:row>33</xdr:row>
      <xdr:rowOff>43920</xdr:rowOff>
    </xdr:to>
    <xdr:graphicFrame>
      <xdr:nvGraphicFramePr>
        <xdr:cNvPr id="2" name="Chart 2"/>
        <xdr:cNvGraphicFramePr/>
      </xdr:nvGraphicFramePr>
      <xdr:xfrm>
        <a:off x="11693520" y="3809880"/>
        <a:ext cx="57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6</xdr:row>
      <xdr:rowOff>181440</xdr:rowOff>
    </xdr:from>
    <xdr:to>
      <xdr:col>10</xdr:col>
      <xdr:colOff>519120</xdr:colOff>
      <xdr:row>23</xdr:row>
      <xdr:rowOff>182520</xdr:rowOff>
    </xdr:to>
    <xdr:graphicFrame>
      <xdr:nvGraphicFramePr>
        <xdr:cNvPr id="3" name="Chart 1"/>
        <xdr:cNvGraphicFramePr/>
      </xdr:nvGraphicFramePr>
      <xdr:xfrm>
        <a:off x="5423040" y="152388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Rohdaten" displayName="TblRohdaten" ref="A3:G15" headerRowCount="1" totalsRowCount="0" totalsRowShown="0">
  <autoFilter ref="A3:G15"/>
  <tableColumns count="7">
    <tableColumn id="1" name="Monat"/>
    <tableColumn id="2" name="Auftrag"/>
    <tableColumn id="3" name="Bereich"/>
    <tableColumn id="4" name="Umsatz_CHF"/>
    <tableColumn id="5" name="Material_CHF"/>
    <tableColumn id="6" name="Fremdleistungen_CHF"/>
    <tableColumn id="7" name="Stunden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2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7.9" hidden="false" customHeight="false" outlineLevel="0" collapsed="false">
      <c r="A4" s="3" t="s">
        <v>2</v>
      </c>
      <c r="B4" s="4" t="n">
        <v>65</v>
      </c>
      <c r="C4" s="5" t="s">
        <v>3</v>
      </c>
    </row>
    <row r="6" customFormat="false" ht="15" hidden="false" customHeight="false" outlineLevel="0" collapsed="false">
      <c r="A6" s="3" t="s">
        <v>4</v>
      </c>
      <c r="B6" s="2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6" t="s">
        <v>7</v>
      </c>
    </row>
    <row r="10" customFormat="false" ht="15" hidden="false" customHeight="false" outlineLevel="0" collapsed="false">
      <c r="A10" s="6" t="s">
        <v>8</v>
      </c>
    </row>
    <row r="11" customFormat="false" ht="15" hidden="false" customHeight="false" outlineLevel="0" collapsed="false">
      <c r="A11" s="6" t="s">
        <v>9</v>
      </c>
    </row>
    <row r="12" customFormat="false" ht="15" hidden="false" customHeight="false" outlineLevel="0" collapsed="false">
      <c r="A12" s="6" t="s">
        <v>10</v>
      </c>
    </row>
    <row r="13" customFormat="false" ht="15" hidden="false" customHeight="false" outlineLevel="0" collapsed="false">
      <c r="A13" s="6" t="s">
        <v>11</v>
      </c>
    </row>
    <row r="15" customFormat="false" ht="15" hidden="false" customHeight="false" outlineLevel="0" collapsed="false">
      <c r="A15" s="7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  <col collapsed="false" customWidth="true" hidden="false" outlineLevel="0" max="5" min="4" style="0" width="13"/>
    <col collapsed="false" customWidth="true" hidden="false" outlineLevel="0" max="6" min="6" style="0" width="21"/>
    <col collapsed="false" customWidth="true" hidden="false" outlineLevel="0" max="7" min="7" style="0" width="10"/>
  </cols>
  <sheetData>
    <row r="1" customFormat="false" ht="17.35" hidden="false" customHeight="false" outlineLevel="0" collapsed="false">
      <c r="A1" s="8" t="s">
        <v>13</v>
      </c>
    </row>
    <row r="2" customFormat="false" ht="15" hidden="false" customHeight="false" outlineLevel="0" collapsed="false">
      <c r="A2" s="7" t="s">
        <v>14</v>
      </c>
    </row>
    <row r="3" customFormat="false" ht="28.35" hidden="false" customHeight="false" outlineLevel="0" collapsed="false">
      <c r="A3" s="9" t="s">
        <v>15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</row>
    <row r="4" customFormat="false" ht="15" hidden="false" customHeight="false" outlineLevel="0" collapsed="false">
      <c r="A4" s="10" t="s">
        <v>22</v>
      </c>
      <c r="B4" s="10" t="s">
        <v>23</v>
      </c>
      <c r="C4" s="10" t="s">
        <v>24</v>
      </c>
      <c r="D4" s="11" t="n">
        <v>3600</v>
      </c>
      <c r="E4" s="11" t="n">
        <v>900</v>
      </c>
      <c r="F4" s="11" t="n">
        <v>0</v>
      </c>
      <c r="G4" s="11" t="n">
        <v>20</v>
      </c>
    </row>
    <row r="5" customFormat="false" ht="15" hidden="false" customHeight="false" outlineLevel="0" collapsed="false">
      <c r="A5" s="10" t="s">
        <v>22</v>
      </c>
      <c r="B5" s="10" t="s">
        <v>25</v>
      </c>
      <c r="C5" s="10" t="s">
        <v>26</v>
      </c>
      <c r="D5" s="11" t="n">
        <v>5400</v>
      </c>
      <c r="E5" s="11" t="n">
        <v>150</v>
      </c>
      <c r="F5" s="11" t="n">
        <v>900</v>
      </c>
      <c r="G5" s="11" t="n">
        <v>34</v>
      </c>
    </row>
    <row r="6" customFormat="false" ht="15" hidden="false" customHeight="false" outlineLevel="0" collapsed="false">
      <c r="A6" s="10" t="s">
        <v>22</v>
      </c>
      <c r="B6" s="10" t="s">
        <v>27</v>
      </c>
      <c r="C6" s="10" t="s">
        <v>24</v>
      </c>
      <c r="D6" s="11" t="n">
        <v>2400</v>
      </c>
      <c r="E6" s="11" t="n">
        <v>600</v>
      </c>
      <c r="F6" s="11" t="n">
        <v>0</v>
      </c>
      <c r="G6" s="11" t="n">
        <v>14</v>
      </c>
    </row>
    <row r="7" customFormat="false" ht="15" hidden="false" customHeight="false" outlineLevel="0" collapsed="false">
      <c r="A7" s="10" t="s">
        <v>22</v>
      </c>
      <c r="B7" s="10" t="s">
        <v>28</v>
      </c>
      <c r="C7" s="10" t="s">
        <v>26</v>
      </c>
      <c r="D7" s="11" t="n">
        <v>3200</v>
      </c>
      <c r="E7" s="11" t="n">
        <v>50</v>
      </c>
      <c r="F7" s="11" t="n">
        <v>400</v>
      </c>
      <c r="G7" s="11" t="n">
        <v>22</v>
      </c>
    </row>
    <row r="8" customFormat="false" ht="15" hidden="false" customHeight="false" outlineLevel="0" collapsed="false">
      <c r="A8" s="10" t="s">
        <v>29</v>
      </c>
      <c r="B8" s="10" t="s">
        <v>30</v>
      </c>
      <c r="C8" s="10" t="s">
        <v>24</v>
      </c>
      <c r="D8" s="11" t="n">
        <v>5200</v>
      </c>
      <c r="E8" s="11" t="n">
        <v>1800</v>
      </c>
      <c r="F8" s="11" t="n">
        <v>200</v>
      </c>
      <c r="G8" s="11" t="n">
        <v>26</v>
      </c>
    </row>
    <row r="9" customFormat="false" ht="15" hidden="false" customHeight="false" outlineLevel="0" collapsed="false">
      <c r="A9" s="10" t="s">
        <v>29</v>
      </c>
      <c r="B9" s="10" t="s">
        <v>31</v>
      </c>
      <c r="C9" s="10" t="s">
        <v>26</v>
      </c>
      <c r="D9" s="11" t="n">
        <v>5600</v>
      </c>
      <c r="E9" s="11" t="n">
        <v>200</v>
      </c>
      <c r="F9" s="11" t="n">
        <v>1500</v>
      </c>
      <c r="G9" s="11" t="n">
        <v>42</v>
      </c>
    </row>
    <row r="10" customFormat="false" ht="15" hidden="false" customHeight="false" outlineLevel="0" collapsed="false">
      <c r="A10" s="10" t="s">
        <v>29</v>
      </c>
      <c r="B10" s="10" t="s">
        <v>32</v>
      </c>
      <c r="C10" s="10" t="s">
        <v>24</v>
      </c>
      <c r="D10" s="11" t="n">
        <v>3300</v>
      </c>
      <c r="E10" s="11" t="n">
        <v>950</v>
      </c>
      <c r="F10" s="11" t="n">
        <v>100</v>
      </c>
      <c r="G10" s="11" t="n">
        <v>20</v>
      </c>
    </row>
    <row r="11" customFormat="false" ht="15" hidden="false" customHeight="false" outlineLevel="0" collapsed="false">
      <c r="A11" s="10" t="s">
        <v>29</v>
      </c>
      <c r="B11" s="10" t="s">
        <v>33</v>
      </c>
      <c r="C11" s="10" t="s">
        <v>26</v>
      </c>
      <c r="D11" s="11" t="n">
        <v>3400</v>
      </c>
      <c r="E11" s="11" t="n">
        <v>50</v>
      </c>
      <c r="F11" s="11" t="n">
        <v>700</v>
      </c>
      <c r="G11" s="11" t="n">
        <v>28</v>
      </c>
    </row>
    <row r="12" customFormat="false" ht="15" hidden="false" customHeight="false" outlineLevel="0" collapsed="false">
      <c r="A12" s="10" t="s">
        <v>34</v>
      </c>
      <c r="B12" s="10" t="s">
        <v>35</v>
      </c>
      <c r="C12" s="10" t="s">
        <v>24</v>
      </c>
      <c r="D12" s="11" t="n">
        <v>7600</v>
      </c>
      <c r="E12" s="11" t="n">
        <v>3600</v>
      </c>
      <c r="F12" s="11" t="n">
        <v>450</v>
      </c>
      <c r="G12" s="11" t="n">
        <v>48</v>
      </c>
    </row>
    <row r="13" customFormat="false" ht="15" hidden="false" customHeight="false" outlineLevel="0" collapsed="false">
      <c r="A13" s="10" t="s">
        <v>34</v>
      </c>
      <c r="B13" s="10" t="s">
        <v>36</v>
      </c>
      <c r="C13" s="10" t="s">
        <v>26</v>
      </c>
      <c r="D13" s="11" t="n">
        <v>6000</v>
      </c>
      <c r="E13" s="11" t="n">
        <v>200</v>
      </c>
      <c r="F13" s="11" t="n">
        <v>2100</v>
      </c>
      <c r="G13" s="11" t="n">
        <v>60</v>
      </c>
    </row>
    <row r="14" customFormat="false" ht="15" hidden="false" customHeight="false" outlineLevel="0" collapsed="false">
      <c r="A14" s="10" t="s">
        <v>34</v>
      </c>
      <c r="B14" s="10" t="s">
        <v>37</v>
      </c>
      <c r="C14" s="10" t="s">
        <v>24</v>
      </c>
      <c r="D14" s="11" t="n">
        <v>4200</v>
      </c>
      <c r="E14" s="11" t="n">
        <v>1600</v>
      </c>
      <c r="F14" s="11" t="n">
        <v>150</v>
      </c>
      <c r="G14" s="11" t="n">
        <v>30</v>
      </c>
    </row>
    <row r="15" customFormat="false" ht="15" hidden="false" customHeight="false" outlineLevel="0" collapsed="false">
      <c r="A15" s="10" t="s">
        <v>34</v>
      </c>
      <c r="B15" s="10" t="s">
        <v>38</v>
      </c>
      <c r="C15" s="10" t="s">
        <v>26</v>
      </c>
      <c r="D15" s="11" t="n">
        <v>3500</v>
      </c>
      <c r="E15" s="11" t="n">
        <v>50</v>
      </c>
      <c r="F15" s="11" t="n">
        <v>900</v>
      </c>
      <c r="G15" s="11" t="n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5A88"/>
    <pageSetUpPr fitToPage="false"/>
  </sheetPr>
  <dimension ref="A1:L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9"/>
    <col collapsed="false" customWidth="true" hidden="false" outlineLevel="0" max="5" min="4" style="0" width="10"/>
    <col collapsed="false" customWidth="true" hidden="false" outlineLevel="0" max="6" min="6" style="0" width="13"/>
    <col collapsed="false" customWidth="true" hidden="false" outlineLevel="0" max="7" min="7" style="0" width="9"/>
    <col collapsed="false" customWidth="true" hidden="false" outlineLevel="0" max="10" min="8" style="0" width="13"/>
    <col collapsed="false" customWidth="true" hidden="false" outlineLevel="0" max="12" min="11" style="0" width="10"/>
  </cols>
  <sheetData>
    <row r="1" customFormat="false" ht="17.35" hidden="false" customHeight="false" outlineLevel="0" collapsed="false">
      <c r="A1" s="8" t="s">
        <v>39</v>
      </c>
    </row>
    <row r="2" customFormat="false" ht="15" hidden="false" customHeight="false" outlineLevel="0" collapsed="false">
      <c r="A2" s="7" t="s">
        <v>40</v>
      </c>
    </row>
    <row r="3" customFormat="false" ht="28.35" hidden="false" customHeight="false" outlineLevel="0" collapsed="false">
      <c r="A3" s="9" t="s">
        <v>15</v>
      </c>
      <c r="B3" s="9" t="s">
        <v>16</v>
      </c>
      <c r="C3" s="9" t="s">
        <v>17</v>
      </c>
      <c r="D3" s="9" t="s">
        <v>41</v>
      </c>
      <c r="E3" s="9" t="s">
        <v>42</v>
      </c>
      <c r="F3" s="9" t="s">
        <v>43</v>
      </c>
      <c r="G3" s="9" t="s">
        <v>21</v>
      </c>
      <c r="H3" s="9" t="s">
        <v>44</v>
      </c>
      <c r="I3" s="9" t="s">
        <v>45</v>
      </c>
      <c r="J3" s="9" t="s">
        <v>46</v>
      </c>
      <c r="K3" s="9" t="s">
        <v>47</v>
      </c>
      <c r="L3" s="9" t="s">
        <v>48</v>
      </c>
    </row>
    <row r="4" customFormat="false" ht="15" hidden="false" customHeight="false" outlineLevel="0" collapsed="false">
      <c r="A4" s="10" t="str">
        <f aca="false">Rohdaten!A4</f>
        <v>Juli</v>
      </c>
      <c r="B4" s="10" t="str">
        <f aca="false">Rohdaten!B4</f>
        <v>J01</v>
      </c>
      <c r="C4" s="10" t="str">
        <f aca="false">Rohdaten!C4</f>
        <v>IT</v>
      </c>
      <c r="D4" s="11" t="n">
        <f aca="false">Rohdaten!D4</f>
        <v>3600</v>
      </c>
      <c r="E4" s="11" t="n">
        <f aca="false">Rohdaten!E4</f>
        <v>900</v>
      </c>
      <c r="F4" s="11" t="n">
        <f aca="false">Rohdaten!F4</f>
        <v>0</v>
      </c>
      <c r="G4" s="11" t="n">
        <f aca="false">Rohdaten!G4</f>
        <v>20</v>
      </c>
      <c r="H4" s="11" t="n">
        <f aca="false">G4*Satz</f>
        <v>1300</v>
      </c>
      <c r="I4" s="11" t="n">
        <f aca="false">D4-E4-F4-H4</f>
        <v>1400</v>
      </c>
      <c r="J4" s="12" t="n">
        <f aca="false">I4/D4</f>
        <v>0.388888888888889</v>
      </c>
      <c r="K4" s="13" t="n">
        <f aca="false">I4/G4</f>
        <v>70</v>
      </c>
      <c r="L4" s="13" t="n">
        <f aca="false">D4/G4</f>
        <v>180</v>
      </c>
    </row>
    <row r="5" customFormat="false" ht="15" hidden="false" customHeight="false" outlineLevel="0" collapsed="false">
      <c r="A5" s="10" t="str">
        <f aca="false">Rohdaten!A5</f>
        <v>Juli</v>
      </c>
      <c r="B5" s="10" t="str">
        <f aca="false">Rohdaten!B5</f>
        <v>J02</v>
      </c>
      <c r="C5" s="10" t="str">
        <f aca="false">Rohdaten!C5</f>
        <v>Web</v>
      </c>
      <c r="D5" s="11" t="n">
        <f aca="false">Rohdaten!D5</f>
        <v>5400</v>
      </c>
      <c r="E5" s="11" t="n">
        <f aca="false">Rohdaten!E5</f>
        <v>150</v>
      </c>
      <c r="F5" s="11" t="n">
        <f aca="false">Rohdaten!F5</f>
        <v>900</v>
      </c>
      <c r="G5" s="11" t="n">
        <f aca="false">Rohdaten!G5</f>
        <v>34</v>
      </c>
      <c r="H5" s="11" t="n">
        <f aca="false">G5*Satz</f>
        <v>2210</v>
      </c>
      <c r="I5" s="11" t="n">
        <f aca="false">D5-E5-F5-H5</f>
        <v>2140</v>
      </c>
      <c r="J5" s="12" t="n">
        <f aca="false">I5/D5</f>
        <v>0.396296296296296</v>
      </c>
      <c r="K5" s="13" t="n">
        <f aca="false">I5/G5</f>
        <v>62.9411764705882</v>
      </c>
      <c r="L5" s="13" t="n">
        <f aca="false">D5/G5</f>
        <v>158.823529411765</v>
      </c>
    </row>
    <row r="6" customFormat="false" ht="15" hidden="false" customHeight="false" outlineLevel="0" collapsed="false">
      <c r="A6" s="10" t="str">
        <f aca="false">Rohdaten!A6</f>
        <v>Juli</v>
      </c>
      <c r="B6" s="10" t="str">
        <f aca="false">Rohdaten!B6</f>
        <v>J03</v>
      </c>
      <c r="C6" s="10" t="str">
        <f aca="false">Rohdaten!C6</f>
        <v>IT</v>
      </c>
      <c r="D6" s="11" t="n">
        <f aca="false">Rohdaten!D6</f>
        <v>2400</v>
      </c>
      <c r="E6" s="11" t="n">
        <f aca="false">Rohdaten!E6</f>
        <v>600</v>
      </c>
      <c r="F6" s="11" t="n">
        <f aca="false">Rohdaten!F6</f>
        <v>0</v>
      </c>
      <c r="G6" s="11" t="n">
        <f aca="false">Rohdaten!G6</f>
        <v>14</v>
      </c>
      <c r="H6" s="11" t="n">
        <f aca="false">G6*Satz</f>
        <v>910</v>
      </c>
      <c r="I6" s="11" t="n">
        <f aca="false">D6-E6-F6-H6</f>
        <v>890</v>
      </c>
      <c r="J6" s="12" t="n">
        <f aca="false">I6/D6</f>
        <v>0.370833333333333</v>
      </c>
      <c r="K6" s="13" t="n">
        <f aca="false">I6/G6</f>
        <v>63.5714285714286</v>
      </c>
      <c r="L6" s="13" t="n">
        <f aca="false">D6/G6</f>
        <v>171.428571428571</v>
      </c>
    </row>
    <row r="7" customFormat="false" ht="15" hidden="false" customHeight="false" outlineLevel="0" collapsed="false">
      <c r="A7" s="10" t="str">
        <f aca="false">Rohdaten!A7</f>
        <v>Juli</v>
      </c>
      <c r="B7" s="10" t="str">
        <f aca="false">Rohdaten!B7</f>
        <v>J04</v>
      </c>
      <c r="C7" s="10" t="str">
        <f aca="false">Rohdaten!C7</f>
        <v>Web</v>
      </c>
      <c r="D7" s="11" t="n">
        <f aca="false">Rohdaten!D7</f>
        <v>3200</v>
      </c>
      <c r="E7" s="11" t="n">
        <f aca="false">Rohdaten!E7</f>
        <v>50</v>
      </c>
      <c r="F7" s="11" t="n">
        <f aca="false">Rohdaten!F7</f>
        <v>400</v>
      </c>
      <c r="G7" s="11" t="n">
        <f aca="false">Rohdaten!G7</f>
        <v>22</v>
      </c>
      <c r="H7" s="11" t="n">
        <f aca="false">G7*Satz</f>
        <v>1430</v>
      </c>
      <c r="I7" s="11" t="n">
        <f aca="false">D7-E7-F7-H7</f>
        <v>1320</v>
      </c>
      <c r="J7" s="12" t="n">
        <f aca="false">I7/D7</f>
        <v>0.4125</v>
      </c>
      <c r="K7" s="13" t="n">
        <f aca="false">I7/G7</f>
        <v>60</v>
      </c>
      <c r="L7" s="13" t="n">
        <f aca="false">D7/G7</f>
        <v>145.454545454545</v>
      </c>
    </row>
    <row r="8" customFormat="false" ht="15" hidden="false" customHeight="false" outlineLevel="0" collapsed="false">
      <c r="A8" s="10" t="str">
        <f aca="false">Rohdaten!A8</f>
        <v>August</v>
      </c>
      <c r="B8" s="10" t="str">
        <f aca="false">Rohdaten!B8</f>
        <v>A01</v>
      </c>
      <c r="C8" s="10" t="str">
        <f aca="false">Rohdaten!C8</f>
        <v>IT</v>
      </c>
      <c r="D8" s="11" t="n">
        <f aca="false">Rohdaten!D8</f>
        <v>5200</v>
      </c>
      <c r="E8" s="11" t="n">
        <f aca="false">Rohdaten!E8</f>
        <v>1800</v>
      </c>
      <c r="F8" s="11" t="n">
        <f aca="false">Rohdaten!F8</f>
        <v>200</v>
      </c>
      <c r="G8" s="11" t="n">
        <f aca="false">Rohdaten!G8</f>
        <v>26</v>
      </c>
      <c r="H8" s="11" t="n">
        <f aca="false">G8*Satz</f>
        <v>1690</v>
      </c>
      <c r="I8" s="11" t="n">
        <f aca="false">D8-E8-F8-H8</f>
        <v>1510</v>
      </c>
      <c r="J8" s="12" t="n">
        <f aca="false">I8/D8</f>
        <v>0.290384615384615</v>
      </c>
      <c r="K8" s="13" t="n">
        <f aca="false">I8/G8</f>
        <v>58.0769230769231</v>
      </c>
      <c r="L8" s="13" t="n">
        <f aca="false">D8/G8</f>
        <v>200</v>
      </c>
    </row>
    <row r="9" customFormat="false" ht="15" hidden="false" customHeight="false" outlineLevel="0" collapsed="false">
      <c r="A9" s="10" t="str">
        <f aca="false">Rohdaten!A9</f>
        <v>August</v>
      </c>
      <c r="B9" s="10" t="str">
        <f aca="false">Rohdaten!B9</f>
        <v>A02</v>
      </c>
      <c r="C9" s="10" t="str">
        <f aca="false">Rohdaten!C9</f>
        <v>Web</v>
      </c>
      <c r="D9" s="11" t="n">
        <f aca="false">Rohdaten!D9</f>
        <v>5600</v>
      </c>
      <c r="E9" s="11" t="n">
        <f aca="false">Rohdaten!E9</f>
        <v>200</v>
      </c>
      <c r="F9" s="11" t="n">
        <f aca="false">Rohdaten!F9</f>
        <v>1500</v>
      </c>
      <c r="G9" s="11" t="n">
        <f aca="false">Rohdaten!G9</f>
        <v>42</v>
      </c>
      <c r="H9" s="11" t="n">
        <f aca="false">G9*Satz</f>
        <v>2730</v>
      </c>
      <c r="I9" s="11" t="n">
        <f aca="false">D9-E9-F9-H9</f>
        <v>1170</v>
      </c>
      <c r="J9" s="12" t="n">
        <f aca="false">I9/D9</f>
        <v>0.208928571428571</v>
      </c>
      <c r="K9" s="13" t="n">
        <f aca="false">I9/G9</f>
        <v>27.8571428571429</v>
      </c>
      <c r="L9" s="13" t="n">
        <f aca="false">D9/G9</f>
        <v>133.333333333333</v>
      </c>
    </row>
    <row r="10" customFormat="false" ht="15" hidden="false" customHeight="false" outlineLevel="0" collapsed="false">
      <c r="A10" s="10" t="str">
        <f aca="false">Rohdaten!A10</f>
        <v>August</v>
      </c>
      <c r="B10" s="10" t="str">
        <f aca="false">Rohdaten!B10</f>
        <v>A03</v>
      </c>
      <c r="C10" s="10" t="str">
        <f aca="false">Rohdaten!C10</f>
        <v>IT</v>
      </c>
      <c r="D10" s="11" t="n">
        <f aca="false">Rohdaten!D10</f>
        <v>3300</v>
      </c>
      <c r="E10" s="11" t="n">
        <f aca="false">Rohdaten!E10</f>
        <v>950</v>
      </c>
      <c r="F10" s="11" t="n">
        <f aca="false">Rohdaten!F10</f>
        <v>100</v>
      </c>
      <c r="G10" s="11" t="n">
        <f aca="false">Rohdaten!G10</f>
        <v>20</v>
      </c>
      <c r="H10" s="11" t="n">
        <f aca="false">G10*Satz</f>
        <v>1300</v>
      </c>
      <c r="I10" s="11" t="n">
        <f aca="false">D10-E10-F10-H10</f>
        <v>950</v>
      </c>
      <c r="J10" s="12" t="n">
        <f aca="false">I10/D10</f>
        <v>0.287878787878788</v>
      </c>
      <c r="K10" s="13" t="n">
        <f aca="false">I10/G10</f>
        <v>47.5</v>
      </c>
      <c r="L10" s="13" t="n">
        <f aca="false">D10/G10</f>
        <v>165</v>
      </c>
    </row>
    <row r="11" customFormat="false" ht="15" hidden="false" customHeight="false" outlineLevel="0" collapsed="false">
      <c r="A11" s="10" t="str">
        <f aca="false">Rohdaten!A11</f>
        <v>August</v>
      </c>
      <c r="B11" s="10" t="str">
        <f aca="false">Rohdaten!B11</f>
        <v>A04</v>
      </c>
      <c r="C11" s="10" t="str">
        <f aca="false">Rohdaten!C11</f>
        <v>Web</v>
      </c>
      <c r="D11" s="11" t="n">
        <f aca="false">Rohdaten!D11</f>
        <v>3400</v>
      </c>
      <c r="E11" s="11" t="n">
        <f aca="false">Rohdaten!E11</f>
        <v>50</v>
      </c>
      <c r="F11" s="11" t="n">
        <f aca="false">Rohdaten!F11</f>
        <v>700</v>
      </c>
      <c r="G11" s="11" t="n">
        <f aca="false">Rohdaten!G11</f>
        <v>28</v>
      </c>
      <c r="H11" s="11" t="n">
        <f aca="false">G11*Satz</f>
        <v>1820</v>
      </c>
      <c r="I11" s="11" t="n">
        <f aca="false">D11-E11-F11-H11</f>
        <v>830</v>
      </c>
      <c r="J11" s="12" t="n">
        <f aca="false">I11/D11</f>
        <v>0.244117647058824</v>
      </c>
      <c r="K11" s="13" t="n">
        <f aca="false">I11/G11</f>
        <v>29.6428571428571</v>
      </c>
      <c r="L11" s="13" t="n">
        <f aca="false">D11/G11</f>
        <v>121.428571428571</v>
      </c>
    </row>
    <row r="12" customFormat="false" ht="15" hidden="false" customHeight="false" outlineLevel="0" collapsed="false">
      <c r="A12" s="10" t="str">
        <f aca="false">Rohdaten!A12</f>
        <v>September</v>
      </c>
      <c r="B12" s="10" t="str">
        <f aca="false">Rohdaten!B12</f>
        <v>S01</v>
      </c>
      <c r="C12" s="10" t="str">
        <f aca="false">Rohdaten!C12</f>
        <v>IT</v>
      </c>
      <c r="D12" s="11" t="n">
        <f aca="false">Rohdaten!D12</f>
        <v>7600</v>
      </c>
      <c r="E12" s="11" t="n">
        <f aca="false">Rohdaten!E12</f>
        <v>3600</v>
      </c>
      <c r="F12" s="11" t="n">
        <f aca="false">Rohdaten!F12</f>
        <v>450</v>
      </c>
      <c r="G12" s="11" t="n">
        <f aca="false">Rohdaten!G12</f>
        <v>48</v>
      </c>
      <c r="H12" s="11" t="n">
        <f aca="false">G12*Satz</f>
        <v>3120</v>
      </c>
      <c r="I12" s="11" t="n">
        <f aca="false">D12-E12-F12-H12</f>
        <v>430</v>
      </c>
      <c r="J12" s="12" t="n">
        <f aca="false">I12/D12</f>
        <v>0.0565789473684211</v>
      </c>
      <c r="K12" s="13" t="n">
        <f aca="false">I12/G12</f>
        <v>8.95833333333333</v>
      </c>
      <c r="L12" s="13" t="n">
        <f aca="false">D12/G12</f>
        <v>158.333333333333</v>
      </c>
    </row>
    <row r="13" customFormat="false" ht="15" hidden="false" customHeight="false" outlineLevel="0" collapsed="false">
      <c r="A13" s="10" t="str">
        <f aca="false">Rohdaten!A13</f>
        <v>September</v>
      </c>
      <c r="B13" s="10" t="str">
        <f aca="false">Rohdaten!B13</f>
        <v>S02</v>
      </c>
      <c r="C13" s="10" t="str">
        <f aca="false">Rohdaten!C13</f>
        <v>Web</v>
      </c>
      <c r="D13" s="11" t="n">
        <f aca="false">Rohdaten!D13</f>
        <v>6000</v>
      </c>
      <c r="E13" s="11" t="n">
        <f aca="false">Rohdaten!E13</f>
        <v>200</v>
      </c>
      <c r="F13" s="11" t="n">
        <f aca="false">Rohdaten!F13</f>
        <v>2100</v>
      </c>
      <c r="G13" s="11" t="n">
        <f aca="false">Rohdaten!G13</f>
        <v>60</v>
      </c>
      <c r="H13" s="11" t="n">
        <f aca="false">G13*Satz</f>
        <v>3900</v>
      </c>
      <c r="I13" s="11" t="n">
        <f aca="false">D13-E13-F13-H13</f>
        <v>-200</v>
      </c>
      <c r="J13" s="12" t="n">
        <f aca="false">I13/D13</f>
        <v>-0.0333333333333333</v>
      </c>
      <c r="K13" s="13" t="n">
        <f aca="false">I13/G13</f>
        <v>-3.33333333333333</v>
      </c>
      <c r="L13" s="13" t="n">
        <f aca="false">D13/G13</f>
        <v>100</v>
      </c>
    </row>
    <row r="14" customFormat="false" ht="15" hidden="false" customHeight="false" outlineLevel="0" collapsed="false">
      <c r="A14" s="10" t="str">
        <f aca="false">Rohdaten!A14</f>
        <v>September</v>
      </c>
      <c r="B14" s="10" t="str">
        <f aca="false">Rohdaten!B14</f>
        <v>S03</v>
      </c>
      <c r="C14" s="10" t="str">
        <f aca="false">Rohdaten!C14</f>
        <v>IT</v>
      </c>
      <c r="D14" s="11" t="n">
        <f aca="false">Rohdaten!D14</f>
        <v>4200</v>
      </c>
      <c r="E14" s="11" t="n">
        <f aca="false">Rohdaten!E14</f>
        <v>1600</v>
      </c>
      <c r="F14" s="11" t="n">
        <f aca="false">Rohdaten!F14</f>
        <v>150</v>
      </c>
      <c r="G14" s="11" t="n">
        <f aca="false">Rohdaten!G14</f>
        <v>30</v>
      </c>
      <c r="H14" s="11" t="n">
        <f aca="false">G14*Satz</f>
        <v>1950</v>
      </c>
      <c r="I14" s="11" t="n">
        <f aca="false">D14-E14-F14-H14</f>
        <v>500</v>
      </c>
      <c r="J14" s="12" t="n">
        <f aca="false">I14/D14</f>
        <v>0.119047619047619</v>
      </c>
      <c r="K14" s="13" t="n">
        <f aca="false">I14/G14</f>
        <v>16.6666666666667</v>
      </c>
      <c r="L14" s="13" t="n">
        <f aca="false">D14/G14</f>
        <v>140</v>
      </c>
    </row>
    <row r="15" customFormat="false" ht="15" hidden="false" customHeight="false" outlineLevel="0" collapsed="false">
      <c r="A15" s="10" t="str">
        <f aca="false">Rohdaten!A15</f>
        <v>September</v>
      </c>
      <c r="B15" s="10" t="str">
        <f aca="false">Rohdaten!B15</f>
        <v>S04</v>
      </c>
      <c r="C15" s="10" t="str">
        <f aca="false">Rohdaten!C15</f>
        <v>Web</v>
      </c>
      <c r="D15" s="11" t="n">
        <f aca="false">Rohdaten!D15</f>
        <v>3500</v>
      </c>
      <c r="E15" s="11" t="n">
        <f aca="false">Rohdaten!E15</f>
        <v>50</v>
      </c>
      <c r="F15" s="11" t="n">
        <f aca="false">Rohdaten!F15</f>
        <v>900</v>
      </c>
      <c r="G15" s="11" t="n">
        <f aca="false">Rohdaten!G15</f>
        <v>32</v>
      </c>
      <c r="H15" s="11" t="n">
        <f aca="false">G15*Satz</f>
        <v>2080</v>
      </c>
      <c r="I15" s="11" t="n">
        <f aca="false">D15-E15-F15-H15</f>
        <v>470</v>
      </c>
      <c r="J15" s="12" t="n">
        <f aca="false">I15/D15</f>
        <v>0.134285714285714</v>
      </c>
      <c r="K15" s="13" t="n">
        <f aca="false">I15/G15</f>
        <v>14.6875</v>
      </c>
      <c r="L15" s="13" t="n">
        <f aca="false">D15/G15</f>
        <v>109.375</v>
      </c>
    </row>
    <row r="16" customFormat="false" ht="15" hidden="false" customHeight="false" outlineLevel="0" collapsed="false">
      <c r="B16" s="14" t="s">
        <v>49</v>
      </c>
      <c r="C16" s="14"/>
      <c r="D16" s="15" t="n">
        <f aca="false">SUM(D4:D15)</f>
        <v>53400</v>
      </c>
      <c r="E16" s="15" t="n">
        <f aca="false">SUM(E4:E15)</f>
        <v>10150</v>
      </c>
      <c r="F16" s="15" t="n">
        <f aca="false">SUM(F4:F15)</f>
        <v>7400</v>
      </c>
      <c r="G16" s="15" t="n">
        <f aca="false">SUM(G4:G15)</f>
        <v>376</v>
      </c>
      <c r="H16" s="15" t="n">
        <f aca="false">SUM(H4:H15)</f>
        <v>24440</v>
      </c>
      <c r="I16" s="15" t="n">
        <f aca="false">SUM(I4:I15)</f>
        <v>11410</v>
      </c>
      <c r="J16" s="16" t="n">
        <f aca="false">I16/D16</f>
        <v>0.213670411985019</v>
      </c>
      <c r="K16" s="17" t="n">
        <f aca="false">I16/G16</f>
        <v>30.3457446808511</v>
      </c>
      <c r="L16" s="17" t="n">
        <f aca="false">D16/G16</f>
        <v>142.021276595745</v>
      </c>
    </row>
  </sheetData>
  <conditionalFormatting sqref="I4:I15">
    <cfRule type="cellIs" priority="2" operator="lessThan" aboveAverage="0" equalAverage="0" bottom="0" percent="0" rank="0" text="" dxfId="4">
      <formula>0</formula>
    </cfRule>
  </conditionalFormatting>
  <conditionalFormatting sqref="J4:J15">
    <cfRule type="cellIs" priority="3" operator="lessThan" aboveAverage="0" equalAverage="0" bottom="0" percent="0" rank="0" text="" dxfId="5">
      <formula>0.1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D32"/>
    <pageSetUpPr fitToPage="false"/>
  </sheetPr>
  <dimension ref="A1:J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8" min="6" style="0" width="14"/>
    <col collapsed="false" customWidth="true" hidden="false" outlineLevel="0" max="10" min="9" style="0" width="11"/>
  </cols>
  <sheetData>
    <row r="1" customFormat="false" ht="17.35" hidden="false" customHeight="false" outlineLevel="0" collapsed="false">
      <c r="A1" s="8" t="s">
        <v>50</v>
      </c>
    </row>
    <row r="2" customFormat="false" ht="15" hidden="false" customHeight="false" outlineLevel="0" collapsed="false">
      <c r="A2" s="7" t="s">
        <v>51</v>
      </c>
    </row>
    <row r="3" customFormat="false" ht="28.35" hidden="false" customHeight="false" outlineLevel="0" collapsed="false">
      <c r="A3" s="9" t="s">
        <v>15</v>
      </c>
      <c r="B3" s="9" t="s">
        <v>41</v>
      </c>
      <c r="C3" s="9" t="s">
        <v>42</v>
      </c>
      <c r="D3" s="9" t="s">
        <v>43</v>
      </c>
      <c r="E3" s="9" t="s">
        <v>21</v>
      </c>
      <c r="F3" s="9" t="s">
        <v>44</v>
      </c>
      <c r="G3" s="9" t="s">
        <v>45</v>
      </c>
      <c r="H3" s="9" t="s">
        <v>46</v>
      </c>
      <c r="I3" s="9" t="s">
        <v>48</v>
      </c>
      <c r="J3" s="9" t="s">
        <v>47</v>
      </c>
    </row>
    <row r="4" customFormat="false" ht="15" hidden="false" customHeight="false" outlineLevel="0" collapsed="false">
      <c r="A4" s="18" t="s">
        <v>22</v>
      </c>
      <c r="B4" s="11" t="n">
        <f aca="false">SUMIF(Auftraege!$A$4:$A$15,$A4,Auftraege!$D$4:$D$15)</f>
        <v>14600</v>
      </c>
      <c r="C4" s="11" t="n">
        <f aca="false">SUMIF(Auftraege!$A$4:$A$15,$A4,Auftraege!$E$4:$E$15)</f>
        <v>1700</v>
      </c>
      <c r="D4" s="11" t="n">
        <f aca="false">SUMIF(Auftraege!$A$4:$A$15,$A4,Auftraege!$F$4:$F$15)</f>
        <v>1300</v>
      </c>
      <c r="E4" s="11" t="n">
        <f aca="false">SUMIF(Auftraege!$A$4:$A$15,$A4,Auftraege!$G$4:$G$15)</f>
        <v>90</v>
      </c>
      <c r="F4" s="11" t="n">
        <f aca="false">SUMIF(Auftraege!$A$4:$A$15,$A4,Auftraege!$H$4:$H$15)</f>
        <v>5850</v>
      </c>
      <c r="G4" s="11" t="n">
        <f aca="false">SUMIF(Auftraege!$A$4:$A$15,$A4,Auftraege!$I$4:$I$15)</f>
        <v>5750</v>
      </c>
      <c r="H4" s="12" t="n">
        <f aca="false">G4/B4</f>
        <v>0.393835616438356</v>
      </c>
      <c r="I4" s="13" t="n">
        <f aca="false">B4/E4</f>
        <v>162.222222222222</v>
      </c>
      <c r="J4" s="13" t="n">
        <f aca="false">G4/E4</f>
        <v>63.8888888888889</v>
      </c>
    </row>
    <row r="5" customFormat="false" ht="15" hidden="false" customHeight="false" outlineLevel="0" collapsed="false">
      <c r="A5" s="18" t="s">
        <v>29</v>
      </c>
      <c r="B5" s="11" t="n">
        <f aca="false">SUMIF(Auftraege!$A$4:$A$15,$A5,Auftraege!$D$4:$D$15)</f>
        <v>17500</v>
      </c>
      <c r="C5" s="11" t="n">
        <f aca="false">SUMIF(Auftraege!$A$4:$A$15,$A5,Auftraege!$E$4:$E$15)</f>
        <v>3000</v>
      </c>
      <c r="D5" s="11" t="n">
        <f aca="false">SUMIF(Auftraege!$A$4:$A$15,$A5,Auftraege!$F$4:$F$15)</f>
        <v>2500</v>
      </c>
      <c r="E5" s="11" t="n">
        <f aca="false">SUMIF(Auftraege!$A$4:$A$15,$A5,Auftraege!$G$4:$G$15)</f>
        <v>116</v>
      </c>
      <c r="F5" s="11" t="n">
        <f aca="false">SUMIF(Auftraege!$A$4:$A$15,$A5,Auftraege!$H$4:$H$15)</f>
        <v>7540</v>
      </c>
      <c r="G5" s="11" t="n">
        <f aca="false">SUMIF(Auftraege!$A$4:$A$15,$A5,Auftraege!$I$4:$I$15)</f>
        <v>4460</v>
      </c>
      <c r="H5" s="12" t="n">
        <f aca="false">G5/B5</f>
        <v>0.254857142857143</v>
      </c>
      <c r="I5" s="13" t="n">
        <f aca="false">B5/E5</f>
        <v>150.862068965517</v>
      </c>
      <c r="J5" s="13" t="n">
        <f aca="false">G5/E5</f>
        <v>38.448275862069</v>
      </c>
    </row>
    <row r="6" customFormat="false" ht="15" hidden="false" customHeight="false" outlineLevel="0" collapsed="false">
      <c r="A6" s="18" t="s">
        <v>34</v>
      </c>
      <c r="B6" s="11" t="n">
        <f aca="false">SUMIF(Auftraege!$A$4:$A$15,$A6,Auftraege!$D$4:$D$15)</f>
        <v>21300</v>
      </c>
      <c r="C6" s="11" t="n">
        <f aca="false">SUMIF(Auftraege!$A$4:$A$15,$A6,Auftraege!$E$4:$E$15)</f>
        <v>5450</v>
      </c>
      <c r="D6" s="11" t="n">
        <f aca="false">SUMIF(Auftraege!$A$4:$A$15,$A6,Auftraege!$F$4:$F$15)</f>
        <v>3600</v>
      </c>
      <c r="E6" s="11" t="n">
        <f aca="false">SUMIF(Auftraege!$A$4:$A$15,$A6,Auftraege!$G$4:$G$15)</f>
        <v>170</v>
      </c>
      <c r="F6" s="11" t="n">
        <f aca="false">SUMIF(Auftraege!$A$4:$A$15,$A6,Auftraege!$H$4:$H$15)</f>
        <v>11050</v>
      </c>
      <c r="G6" s="11" t="n">
        <f aca="false">SUMIF(Auftraege!$A$4:$A$15,$A6,Auftraege!$I$4:$I$15)</f>
        <v>1200</v>
      </c>
      <c r="H6" s="12" t="n">
        <f aca="false">G6/B6</f>
        <v>0.0563380281690141</v>
      </c>
      <c r="I6" s="13" t="n">
        <f aca="false">B6/E6</f>
        <v>125.294117647059</v>
      </c>
      <c r="J6" s="13" t="n">
        <f aca="false">G6/E6</f>
        <v>7.05882352941176</v>
      </c>
    </row>
    <row r="7" customFormat="false" ht="15" hidden="false" customHeight="false" outlineLevel="0" collapsed="false">
      <c r="A7" s="14" t="s">
        <v>49</v>
      </c>
      <c r="B7" s="15" t="n">
        <f aca="false">SUM(B4:B6)</f>
        <v>53400</v>
      </c>
      <c r="C7" s="15" t="n">
        <f aca="false">SUM(C4:C6)</f>
        <v>10150</v>
      </c>
      <c r="D7" s="15" t="n">
        <f aca="false">SUM(D4:D6)</f>
        <v>7400</v>
      </c>
      <c r="E7" s="15" t="n">
        <f aca="false">SUM(E4:E6)</f>
        <v>376</v>
      </c>
      <c r="F7" s="15" t="n">
        <f aca="false">SUM(F4:F6)</f>
        <v>24440</v>
      </c>
      <c r="G7" s="15" t="n">
        <f aca="false">SUM(G4:G6)</f>
        <v>11410</v>
      </c>
      <c r="H7" s="16" t="n">
        <f aca="false">G7/B7</f>
        <v>0.213670411985019</v>
      </c>
      <c r="I7" s="17" t="n">
        <f aca="false">B7/E7</f>
        <v>142.021276595745</v>
      </c>
      <c r="J7" s="17" t="n">
        <f aca="false">G7/E7</f>
        <v>30.3457446808511</v>
      </c>
    </row>
    <row r="9" customFormat="false" ht="15" hidden="false" customHeight="false" outlineLevel="0" collapsed="false">
      <c r="A9" s="3" t="s">
        <v>52</v>
      </c>
    </row>
    <row r="10" customFormat="false" ht="41.75" hidden="false" customHeight="false" outlineLevel="0" collapsed="false">
      <c r="A10" s="19" t="s">
        <v>15</v>
      </c>
      <c r="B10" s="19" t="s">
        <v>53</v>
      </c>
      <c r="C10" s="19" t="s">
        <v>54</v>
      </c>
      <c r="D10" s="19" t="s">
        <v>47</v>
      </c>
      <c r="E10" s="19" t="s">
        <v>48</v>
      </c>
    </row>
    <row r="11" customFormat="false" ht="15" hidden="false" customHeight="false" outlineLevel="0" collapsed="false">
      <c r="A11" s="10" t="s">
        <v>22</v>
      </c>
      <c r="B11" s="10" t="s">
        <v>55</v>
      </c>
      <c r="C11" s="10" t="s">
        <v>55</v>
      </c>
      <c r="D11" s="13" t="n">
        <f aca="false">J4</f>
        <v>63.8888888888889</v>
      </c>
      <c r="E11" s="13" t="n">
        <f aca="false">I4</f>
        <v>162.222222222222</v>
      </c>
    </row>
    <row r="12" customFormat="false" ht="15" hidden="false" customHeight="false" outlineLevel="0" collapsed="false">
      <c r="A12" s="10" t="s">
        <v>29</v>
      </c>
      <c r="B12" s="12" t="n">
        <f aca="false">B5/B4-1</f>
        <v>0.198630136986301</v>
      </c>
      <c r="C12" s="11" t="n">
        <f aca="false">G5-G4</f>
        <v>-1290</v>
      </c>
      <c r="D12" s="13" t="n">
        <f aca="false">J5</f>
        <v>38.448275862069</v>
      </c>
      <c r="E12" s="13" t="n">
        <f aca="false">I5</f>
        <v>150.862068965517</v>
      </c>
    </row>
    <row r="13" customFormat="false" ht="15" hidden="false" customHeight="false" outlineLevel="0" collapsed="false">
      <c r="A13" s="10" t="s">
        <v>34</v>
      </c>
      <c r="B13" s="12" t="n">
        <f aca="false">B6/B5-1</f>
        <v>0.217142857142857</v>
      </c>
      <c r="C13" s="11" t="n">
        <f aca="false">G6-G5</f>
        <v>-3260</v>
      </c>
      <c r="D13" s="13" t="n">
        <f aca="false">J6</f>
        <v>7.05882352941176</v>
      </c>
      <c r="E13" s="13" t="n">
        <f aca="false">I6</f>
        <v>125.294117647059</v>
      </c>
    </row>
  </sheetData>
  <conditionalFormatting sqref="G4:G6">
    <cfRule type="cellIs" priority="2" operator="lessThan" aboveAverage="0" equalAverage="0" bottom="0" percent="0" rank="0" text="" dxfId="6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K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9" min="7" style="0" width="14"/>
    <col collapsed="false" customWidth="true" hidden="false" outlineLevel="0" max="11" min="10" style="0" width="11"/>
  </cols>
  <sheetData>
    <row r="1" customFormat="false" ht="17.35" hidden="false" customHeight="false" outlineLevel="0" collapsed="false">
      <c r="A1" s="8" t="s">
        <v>56</v>
      </c>
    </row>
    <row r="2" customFormat="false" ht="15" hidden="false" customHeight="false" outlineLevel="0" collapsed="false">
      <c r="A2" s="7" t="s">
        <v>57</v>
      </c>
    </row>
    <row r="3" customFormat="false" ht="28.35" hidden="false" customHeight="false" outlineLevel="0" collapsed="false">
      <c r="A3" s="9" t="s">
        <v>17</v>
      </c>
      <c r="B3" s="9" t="s">
        <v>58</v>
      </c>
      <c r="C3" s="9" t="s">
        <v>41</v>
      </c>
      <c r="D3" s="9" t="s">
        <v>42</v>
      </c>
      <c r="E3" s="9" t="s">
        <v>43</v>
      </c>
      <c r="F3" s="9" t="s">
        <v>21</v>
      </c>
      <c r="G3" s="9" t="s">
        <v>44</v>
      </c>
      <c r="H3" s="9" t="s">
        <v>45</v>
      </c>
      <c r="I3" s="9" t="s">
        <v>46</v>
      </c>
      <c r="J3" s="9" t="s">
        <v>47</v>
      </c>
      <c r="K3" s="9" t="s">
        <v>48</v>
      </c>
    </row>
    <row r="4" customFormat="false" ht="15" hidden="false" customHeight="false" outlineLevel="0" collapsed="false">
      <c r="A4" s="18" t="s">
        <v>24</v>
      </c>
      <c r="B4" s="10" t="n">
        <f aca="false">COUNTIF(Auftraege!$C$4:$C$15,$A4)</f>
        <v>6</v>
      </c>
      <c r="C4" s="11" t="n">
        <f aca="false">SUMIF(Auftraege!$C$4:$C$15,$A4,Auftraege!$D$4:$D$15)</f>
        <v>26300</v>
      </c>
      <c r="D4" s="11" t="n">
        <f aca="false">SUMIF(Auftraege!$C$4:$C$15,$A4,Auftraege!$E$4:$E$15)</f>
        <v>9450</v>
      </c>
      <c r="E4" s="11" t="n">
        <f aca="false">SUMIF(Auftraege!$C$4:$C$15,$A4,Auftraege!$F$4:$F$15)</f>
        <v>900</v>
      </c>
      <c r="F4" s="11" t="n">
        <f aca="false">SUMIF(Auftraege!$C$4:$C$15,$A4,Auftraege!$G$4:$G$15)</f>
        <v>158</v>
      </c>
      <c r="G4" s="11" t="n">
        <f aca="false">SUMIF(Auftraege!$C$4:$C$15,$A4,Auftraege!$H$4:$H$15)</f>
        <v>10270</v>
      </c>
      <c r="H4" s="11" t="n">
        <f aca="false">SUMIF(Auftraege!$C$4:$C$15,$A4,Auftraege!$I$4:$I$15)</f>
        <v>5680</v>
      </c>
      <c r="I4" s="12" t="n">
        <f aca="false">H4/C4</f>
        <v>0.215969581749049</v>
      </c>
      <c r="J4" s="13" t="n">
        <f aca="false">H4/F4</f>
        <v>35.9493670886076</v>
      </c>
      <c r="K4" s="13" t="n">
        <f aca="false">C4/F4</f>
        <v>166.455696202532</v>
      </c>
    </row>
    <row r="5" customFormat="false" ht="15" hidden="false" customHeight="false" outlineLevel="0" collapsed="false">
      <c r="A5" s="18" t="s">
        <v>26</v>
      </c>
      <c r="B5" s="10" t="n">
        <f aca="false">COUNTIF(Auftraege!$C$4:$C$15,$A5)</f>
        <v>6</v>
      </c>
      <c r="C5" s="11" t="n">
        <f aca="false">SUMIF(Auftraege!$C$4:$C$15,$A5,Auftraege!$D$4:$D$15)</f>
        <v>27100</v>
      </c>
      <c r="D5" s="11" t="n">
        <f aca="false">SUMIF(Auftraege!$C$4:$C$15,$A5,Auftraege!$E$4:$E$15)</f>
        <v>700</v>
      </c>
      <c r="E5" s="11" t="n">
        <f aca="false">SUMIF(Auftraege!$C$4:$C$15,$A5,Auftraege!$F$4:$F$15)</f>
        <v>6500</v>
      </c>
      <c r="F5" s="11" t="n">
        <f aca="false">SUMIF(Auftraege!$C$4:$C$15,$A5,Auftraege!$G$4:$G$15)</f>
        <v>218</v>
      </c>
      <c r="G5" s="11" t="n">
        <f aca="false">SUMIF(Auftraege!$C$4:$C$15,$A5,Auftraege!$H$4:$H$15)</f>
        <v>14170</v>
      </c>
      <c r="H5" s="11" t="n">
        <f aca="false">SUMIF(Auftraege!$C$4:$C$15,$A5,Auftraege!$I$4:$I$15)</f>
        <v>5730</v>
      </c>
      <c r="I5" s="12" t="n">
        <f aca="false">H5/C5</f>
        <v>0.211439114391144</v>
      </c>
      <c r="J5" s="13" t="n">
        <f aca="false">H5/F5</f>
        <v>26.2844036697248</v>
      </c>
      <c r="K5" s="13" t="n">
        <f aca="false">C5/F5</f>
        <v>124.311926605505</v>
      </c>
    </row>
    <row r="6" customFormat="false" ht="15" hidden="false" customHeight="false" outlineLevel="0" collapsed="false">
      <c r="A6" s="14" t="s">
        <v>49</v>
      </c>
      <c r="B6" s="14" t="n">
        <f aca="false">SUM(B4:B5)</f>
        <v>12</v>
      </c>
      <c r="C6" s="15" t="n">
        <f aca="false">SUM(C4:C5)</f>
        <v>53400</v>
      </c>
      <c r="D6" s="15" t="n">
        <f aca="false">SUM(D4:D5)</f>
        <v>10150</v>
      </c>
      <c r="E6" s="15" t="n">
        <f aca="false">SUM(E4:E5)</f>
        <v>7400</v>
      </c>
      <c r="F6" s="15" t="n">
        <f aca="false">SUM(F4:F5)</f>
        <v>376</v>
      </c>
      <c r="G6" s="15" t="n">
        <f aca="false">SUM(G4:G5)</f>
        <v>24440</v>
      </c>
      <c r="H6" s="15" t="n">
        <f aca="false">SUM(H4:H5)</f>
        <v>11410</v>
      </c>
      <c r="I6" s="16" t="n">
        <f aca="false">H6/C6</f>
        <v>0.213670411985019</v>
      </c>
      <c r="J6" s="17" t="n">
        <f aca="false">H6/F6</f>
        <v>30.3457446808511</v>
      </c>
      <c r="K6" s="17" t="n">
        <f aca="false">C6/F6</f>
        <v>142.021276595745</v>
      </c>
    </row>
    <row r="9" customFormat="false" ht="15" hidden="false" customHeight="false" outlineLevel="0" collapsed="false">
      <c r="A9" s="3" t="s">
        <v>59</v>
      </c>
    </row>
    <row r="10" customFormat="false" ht="15" hidden="false" customHeight="false" outlineLevel="0" collapsed="false">
      <c r="A10" s="19" t="s">
        <v>15</v>
      </c>
      <c r="B10" s="19" t="s">
        <v>24</v>
      </c>
      <c r="C10" s="19" t="s">
        <v>26</v>
      </c>
      <c r="D10" s="19" t="s">
        <v>49</v>
      </c>
    </row>
    <row r="11" customFormat="false" ht="15" hidden="false" customHeight="false" outlineLevel="0" collapsed="false">
      <c r="A11" s="10" t="s">
        <v>22</v>
      </c>
      <c r="B11" s="11" t="n">
        <f aca="false">SUMIFS(Auftraege!$I$4:$I$15,Auftraege!$A$4:$A$15,$A11,Auftraege!$C$4:$C$15,"IT")</f>
        <v>2290</v>
      </c>
      <c r="C11" s="11" t="n">
        <f aca="false">SUMIFS(Auftraege!$I$4:$I$15,Auftraege!$A$4:$A$15,$A11,Auftraege!$C$4:$C$15,"Web")</f>
        <v>3460</v>
      </c>
      <c r="D11" s="11" t="n">
        <f aca="false">B11+C11</f>
        <v>5750</v>
      </c>
    </row>
    <row r="12" customFormat="false" ht="15" hidden="false" customHeight="false" outlineLevel="0" collapsed="false">
      <c r="A12" s="10" t="s">
        <v>29</v>
      </c>
      <c r="B12" s="11" t="n">
        <f aca="false">SUMIFS(Auftraege!$I$4:$I$15,Auftraege!$A$4:$A$15,$A12,Auftraege!$C$4:$C$15,"IT")</f>
        <v>2460</v>
      </c>
      <c r="C12" s="11" t="n">
        <f aca="false">SUMIFS(Auftraege!$I$4:$I$15,Auftraege!$A$4:$A$15,$A12,Auftraege!$C$4:$C$15,"Web")</f>
        <v>2000</v>
      </c>
      <c r="D12" s="11" t="n">
        <f aca="false">B12+C12</f>
        <v>4460</v>
      </c>
    </row>
    <row r="13" customFormat="false" ht="15" hidden="false" customHeight="false" outlineLevel="0" collapsed="false">
      <c r="A13" s="10" t="s">
        <v>34</v>
      </c>
      <c r="B13" s="11" t="n">
        <f aca="false">SUMIFS(Auftraege!$I$4:$I$15,Auftraege!$A$4:$A$15,$A13,Auftraege!$C$4:$C$15,"IT")</f>
        <v>930</v>
      </c>
      <c r="C13" s="11" t="n">
        <f aca="false">SUMIFS(Auftraege!$I$4:$I$15,Auftraege!$A$4:$A$15,$A13,Auftraege!$C$4:$C$15,"Web")</f>
        <v>270</v>
      </c>
      <c r="D13" s="11" t="n">
        <f aca="false">B13+C13</f>
        <v>1200</v>
      </c>
    </row>
    <row r="14" customFormat="false" ht="15" hidden="false" customHeight="false" outlineLevel="0" collapsed="false">
      <c r="A14" s="14" t="s">
        <v>49</v>
      </c>
      <c r="B14" s="15" t="n">
        <f aca="false">SUM(B11:B13)</f>
        <v>5680</v>
      </c>
      <c r="C14" s="15" t="n">
        <f aca="false">SUM(C11:C13)</f>
        <v>5730</v>
      </c>
      <c r="D14" s="15" t="n">
        <f aca="false">SUM(D11:D13)</f>
        <v>11410</v>
      </c>
    </row>
  </sheetData>
  <conditionalFormatting sqref="B11:C13">
    <cfRule type="cellIs" priority="2" operator="lessThan" aboveAverage="0" equalAverage="0" bottom="0" percent="0" rank="0" text="" dxfId="6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LibreOffice/25.2.3.2$Linux_AARCH64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2026-09-30T09:23:30Z</dcterms:created>
  <dc:creator>openpyxl</dc:creator>
  <dc:description/>
  <dc:language>en-US</dc:language>
  <cp:lastModifiedBy/>
  <dcterms:modified xsi:type="dcterms:W3CDTF">2026-09-30T09:23:30Z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